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yanc\Desktop\"/>
    </mc:Choice>
  </mc:AlternateContent>
  <bookViews>
    <workbookView xWindow="0" yWindow="0" windowWidth="17280" windowHeight="7236"/>
  </bookViews>
  <sheets>
    <sheet name="NeedsList" sheetId="1" r:id="rId1"/>
    <sheet name="Surtax Revenues" sheetId="3" state="hidden" r:id="rId2"/>
    <sheet name="Municipal Revenue" sheetId="2" state="hidden" r:id="rId3"/>
  </sheets>
  <definedNames>
    <definedName name="_xlnm._FilterDatabase" localSheetId="2" hidden="1">'Municipal Revenue'!$A$1:$G$1</definedName>
    <definedName name="_xlnm.Print_Area" localSheetId="0">NeedsList!$A$1:$D$31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C22" i="1"/>
  <c r="C24" i="1"/>
  <c r="C23" i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2" i="2"/>
  <c r="C33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2" i="2"/>
  <c r="D33" i="2"/>
  <c r="C26" i="1"/>
  <c r="C27" i="1"/>
  <c r="G33" i="2"/>
  <c r="F33" i="2"/>
  <c r="E33" i="2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C3" i="3"/>
  <c r="C4" i="3"/>
  <c r="B3" i="3"/>
  <c r="B2" i="3"/>
  <c r="C17" i="1"/>
</calcChain>
</file>

<file path=xl/sharedStrings.xml><?xml version="1.0" encoding="utf-8"?>
<sst xmlns="http://schemas.openxmlformats.org/spreadsheetml/2006/main" count="69" uniqueCount="68">
  <si>
    <t>Need / Project</t>
  </si>
  <si>
    <t>Amount</t>
  </si>
  <si>
    <t>Based on Existing Plans</t>
  </si>
  <si>
    <t xml:space="preserve">Multimodal Connectivity Plan (2015-2035)* </t>
  </si>
  <si>
    <t xml:space="preserve">Neighborhood Traffic Calming </t>
  </si>
  <si>
    <t xml:space="preserve">Sidewalk Study - Replacement </t>
  </si>
  <si>
    <t xml:space="preserve">Sidewalk Study - New** </t>
  </si>
  <si>
    <t xml:space="preserve">Street Maintenance and Replacement (20 Years) </t>
  </si>
  <si>
    <t xml:space="preserve">Bridge Master Plan </t>
  </si>
  <si>
    <t xml:space="preserve">Total Unfunded Needs </t>
  </si>
  <si>
    <t xml:space="preserve">Estimated Revenue Generated by 1 Cent Surtax </t>
  </si>
  <si>
    <t xml:space="preserve">Amount </t>
  </si>
  <si>
    <t xml:space="preserve">MPO Estimate One-Year </t>
  </si>
  <si>
    <t xml:space="preserve">MPO Estimate Ten-Year </t>
  </si>
  <si>
    <t xml:space="preserve">City 2016 Ad Valorem Proceeds </t>
  </si>
  <si>
    <t xml:space="preserve">1 Cent Surtax as % of City's Ad Valorem </t>
  </si>
  <si>
    <t xml:space="preserve">Estimated Bonding Capacity* </t>
  </si>
  <si>
    <t>Order by Population
(2013)</t>
  </si>
  <si>
    <t>Municipality</t>
  </si>
  <si>
    <t>Fort Lauderdale</t>
  </si>
  <si>
    <t>North Lauderdale</t>
  </si>
  <si>
    <t>Pembroke Pines</t>
  </si>
  <si>
    <t>Hallandale Beach</t>
  </si>
  <si>
    <t>Hollywood</t>
  </si>
  <si>
    <t>Cooper City</t>
  </si>
  <si>
    <t>Miramar</t>
  </si>
  <si>
    <t>Lauderdale Lakes</t>
  </si>
  <si>
    <t>Coral Springs</t>
  </si>
  <si>
    <t>Dania Beach</t>
  </si>
  <si>
    <t>Pompano Beach</t>
  </si>
  <si>
    <t>Parkland</t>
  </si>
  <si>
    <t>Davie</t>
  </si>
  <si>
    <t>West Park</t>
  </si>
  <si>
    <t>Plantation</t>
  </si>
  <si>
    <t>Wilton Manors</t>
  </si>
  <si>
    <t>Sunrise</t>
  </si>
  <si>
    <t>Lighthouse Point</t>
  </si>
  <si>
    <t>Deerfield Beach</t>
  </si>
  <si>
    <t>Southwest Ranches</t>
  </si>
  <si>
    <t>Lauderhill</t>
  </si>
  <si>
    <t>Lauderdale-by-the-Sea</t>
  </si>
  <si>
    <t>Weston</t>
  </si>
  <si>
    <t>Pembroke Park</t>
  </si>
  <si>
    <t>Tamarac</t>
  </si>
  <si>
    <t>Hillsboro Beach</t>
  </si>
  <si>
    <t>Coconut Creek</t>
  </si>
  <si>
    <t>Sea Ranch Lakes</t>
  </si>
  <si>
    <t>Margate</t>
  </si>
  <si>
    <t>Lazy Lake</t>
  </si>
  <si>
    <t>Oakland Park</t>
  </si>
  <si>
    <t>Approximate Funds 2017</t>
  </si>
  <si>
    <t>Municipality:</t>
  </si>
  <si>
    <t>Year</t>
  </si>
  <si>
    <t>Gross Revenues 2017 - 2041</t>
  </si>
  <si>
    <t>Gross Revenues 2017 - 2026</t>
  </si>
  <si>
    <t>Fiscal Year</t>
  </si>
  <si>
    <t>Total Revenue</t>
  </si>
  <si>
    <t>Distribution %</t>
  </si>
  <si>
    <t>Total</t>
  </si>
  <si>
    <t xml:space="preserve">MPO Estimate 25 Years Infrastructure Revenues </t>
  </si>
  <si>
    <t>*Bonding Capacity depends upon the debt service coverage requirement and the final maturity of the bonds.</t>
  </si>
  <si>
    <t>Input Ad Valorem</t>
  </si>
  <si>
    <t>Future Transportation Needs</t>
  </si>
  <si>
    <t>1st full year</t>
  </si>
  <si>
    <t>10 Year Total</t>
  </si>
  <si>
    <t>25 Year Total</t>
  </si>
  <si>
    <t>40 Year Total</t>
  </si>
  <si>
    <t>Percentage to Municipalities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</si>
</sst>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[$-409]mmmm\ d\,\ yyyy;@"/>
    <numFmt numFmtId="165" formatCode="_(&quot;$&quot;* #,##0_);_(&quot;$&quot;* \(#,##0\);_(&quot;$&quot;* &quot;-&quot;??_);_(@_)"/>
    <numFmt numFmtId="166" formatCode="0.000000%"/>
    <numFmt numFmtId="167" formatCode="0.000000000E+00"/>
    <numFmt numFmtId="168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165" fontId="0" fillId="0" borderId="0" xfId="1" applyNumberFormat="1" applyFont="1"/>
    <xf numFmtId="166" fontId="0" fillId="0" borderId="0" xfId="2" applyNumberFormat="1" applyFont="1"/>
    <xf numFmtId="166" fontId="0" fillId="0" borderId="0" xfId="0" applyNumberFormat="1"/>
    <xf numFmtId="167" fontId="0" fillId="0" borderId="0" xfId="0" applyNumberFormat="1"/>
    <xf numFmtId="0" fontId="3" fillId="0" borderId="1" xfId="0" applyFont="1" applyBorder="1"/>
    <xf numFmtId="165" fontId="3" fillId="0" borderId="1" xfId="1" applyNumberFormat="1" applyFont="1" applyBorder="1"/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165" fontId="10" fillId="2" borderId="1" xfId="1" applyNumberFormat="1" applyFont="1" applyFill="1" applyBorder="1"/>
    <xf numFmtId="0" fontId="2" fillId="0" borderId="1" xfId="0" applyFont="1" applyBorder="1"/>
    <xf numFmtId="3" fontId="2" fillId="0" borderId="1" xfId="0" applyNumberFormat="1" applyFont="1" applyBorder="1"/>
    <xf numFmtId="9" fontId="2" fillId="0" borderId="1" xfId="2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Border="1" applyAlignment="1">
      <alignment horizontal="right"/>
    </xf>
    <xf numFmtId="9" fontId="2" fillId="0" borderId="0" xfId="2" applyFont="1" applyBorder="1"/>
    <xf numFmtId="10" fontId="0" fillId="0" borderId="0" xfId="2" applyNumberFormat="1" applyFont="1"/>
    <xf numFmtId="168" fontId="0" fillId="0" borderId="0" xfId="0" applyNumberForma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wrapText="1"/>
    </xf>
  </cellXfs>
  <cellStyles count="5">
    <cellStyle name="Currency" xfId="1" builtinId="4"/>
    <cellStyle name="Normal" xfId="0" builtinId="0"/>
    <cellStyle name="Normal 3" xfId="3"/>
    <cellStyle name="Percent" xfId="2" builtinId="5"/>
    <cellStyle name="Percent 3" xfId="4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1529952</xdr:colOff>
      <xdr:row>4</xdr:row>
      <xdr:rowOff>113108</xdr:rowOff>
    </xdr:from>
    <xdr:to>
      <xdr:col>5</xdr:col>
      <xdr:colOff>559593</xdr:colOff>
      <xdr:row>9</xdr:row>
      <xdr:rowOff>101202</xdr:rowOff>
    </xdr:to>
    <xdr:sp macro="" textlink="">
      <xdr:nvSpPr>
        <xdr:cNvPr id="2" name="Rectangular Callout 1"/>
        <xdr:cNvSpPr/>
      </xdr:nvSpPr>
      <xdr:spPr>
        <a:xfrm>
          <a:off x="5089921" y="1000124"/>
          <a:ext cx="1369219" cy="1029891"/>
        </a:xfrm>
        <a:prstGeom prst="wedgeRectCallout">
          <a:avLst>
            <a:gd name="adj1" fmla="val -163824"/>
            <a:gd name="adj2" fmla="val -929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Input</a:t>
          </a:r>
          <a:r>
            <a:rPr lang="en-US" sz="1100" baseline="0"/>
            <a:t> Project and estimated costs. </a:t>
          </a:r>
        </a:p>
        <a:p>
          <a:pPr algn="l"/>
          <a:r>
            <a:rPr lang="en-US" sz="1100" baseline="0"/>
            <a:t>Current text is for illustrative purposes.</a:t>
          </a:r>
          <a:endParaRPr lang="en-US" sz="1100"/>
        </a:p>
      </xdr:txBody>
    </xdr:sp>
    <xdr:clientData fPrintsWithSheet="0"/>
  </xdr:twoCellAnchor>
  <xdr:twoCellAnchor>
    <xdr:from>
      <xdr:col>6</xdr:col>
      <xdr:colOff>36909</xdr:colOff>
      <xdr:row>21</xdr:row>
      <xdr:rowOff>161925</xdr:rowOff>
    </xdr:from>
    <xdr:to>
      <xdr:col>8</xdr:col>
      <xdr:colOff>191691</xdr:colOff>
      <xdr:row>23</xdr:row>
      <xdr:rowOff>65485</xdr:rowOff>
    </xdr:to>
    <xdr:sp macro="" textlink="">
      <xdr:nvSpPr>
        <xdr:cNvPr id="4" name="Rectangular Callout 3"/>
        <xdr:cNvSpPr/>
      </xdr:nvSpPr>
      <xdr:spPr>
        <a:xfrm>
          <a:off x="6543675" y="4698206"/>
          <a:ext cx="1369219" cy="260748"/>
        </a:xfrm>
        <a:prstGeom prst="wedgeRectCallout">
          <a:avLst>
            <a:gd name="adj1" fmla="val -131650"/>
            <a:gd name="adj2" fmla="val -1102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Auto Calculate</a:t>
          </a:r>
        </a:p>
      </xdr:txBody>
    </xdr:sp>
    <xdr:clientData fPrintsWithSheet="0"/>
  </xdr:twoCellAnchor>
  <xdr:twoCellAnchor>
    <xdr:from>
      <xdr:col>5</xdr:col>
      <xdr:colOff>129778</xdr:colOff>
      <xdr:row>14</xdr:row>
      <xdr:rowOff>117871</xdr:rowOff>
    </xdr:from>
    <xdr:to>
      <xdr:col>6</xdr:col>
      <xdr:colOff>77391</xdr:colOff>
      <xdr:row>17</xdr:row>
      <xdr:rowOff>59531</xdr:rowOff>
    </xdr:to>
    <xdr:sp macro="" textlink="">
      <xdr:nvSpPr>
        <xdr:cNvPr id="5" name="Rectangular Callout 4"/>
        <xdr:cNvSpPr/>
      </xdr:nvSpPr>
      <xdr:spPr>
        <a:xfrm>
          <a:off x="6029325" y="2999184"/>
          <a:ext cx="554832" cy="548878"/>
        </a:xfrm>
        <a:prstGeom prst="wedgeRectCallout">
          <a:avLst>
            <a:gd name="adj1" fmla="val -236785"/>
            <a:gd name="adj2" fmla="val 1782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Auto-sum</a:t>
          </a:r>
        </a:p>
      </xdr:txBody>
    </xdr:sp>
    <xdr:clientData fPrintsWithSheet="0"/>
  </xdr:twoCellAnchor>
  <xdr:twoCellAnchor>
    <xdr:from>
      <xdr:col>5</xdr:col>
      <xdr:colOff>222646</xdr:colOff>
      <xdr:row>0</xdr:row>
      <xdr:rowOff>89297</xdr:rowOff>
    </xdr:from>
    <xdr:to>
      <xdr:col>6</xdr:col>
      <xdr:colOff>583407</xdr:colOff>
      <xdr:row>2</xdr:row>
      <xdr:rowOff>53578</xdr:rowOff>
    </xdr:to>
    <xdr:sp macro="" textlink="">
      <xdr:nvSpPr>
        <xdr:cNvPr id="6" name="Rectangular Callout 5"/>
        <xdr:cNvSpPr/>
      </xdr:nvSpPr>
      <xdr:spPr>
        <a:xfrm>
          <a:off x="6122193" y="89297"/>
          <a:ext cx="967980" cy="321469"/>
        </a:xfrm>
        <a:prstGeom prst="wedgeRectCallout">
          <a:avLst>
            <a:gd name="adj1" fmla="val -226375"/>
            <a:gd name="adj2" fmla="val 1202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Drop down</a:t>
          </a:r>
        </a:p>
      </xdr:txBody>
    </xdr:sp>
    <xdr:clientData fPrintsWithSheet="0"/>
  </xdr:twoCellAnchor>
  <xdr:twoCellAnchor>
    <xdr:from>
      <xdr:col>3</xdr:col>
      <xdr:colOff>5953</xdr:colOff>
      <xdr:row>20</xdr:row>
      <xdr:rowOff>506015</xdr:rowOff>
    </xdr:from>
    <xdr:to>
      <xdr:col>4</xdr:col>
      <xdr:colOff>89296</xdr:colOff>
      <xdr:row>23</xdr:row>
      <xdr:rowOff>172640</xdr:rowOff>
    </xdr:to>
    <xdr:sp macro="" textlink="">
      <xdr:nvSpPr>
        <xdr:cNvPr id="7" name="Right Brace 6"/>
        <xdr:cNvSpPr/>
      </xdr:nvSpPr>
      <xdr:spPr>
        <a:xfrm>
          <a:off x="5107781" y="4530328"/>
          <a:ext cx="273843" cy="535781"/>
        </a:xfrm>
        <a:prstGeom prst="rightBrace">
          <a:avLst>
            <a:gd name="adj1" fmla="val 36594"/>
            <a:gd name="adj2" fmla="val 48889"/>
          </a:avLst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34528</xdr:colOff>
      <xdr:row>25</xdr:row>
      <xdr:rowOff>70246</xdr:rowOff>
    </xdr:from>
    <xdr:to>
      <xdr:col>8</xdr:col>
      <xdr:colOff>189310</xdr:colOff>
      <xdr:row>26</xdr:row>
      <xdr:rowOff>152400</xdr:rowOff>
    </xdr:to>
    <xdr:sp macro="" textlink="">
      <xdr:nvSpPr>
        <xdr:cNvPr id="8" name="Rectangular Callout 7"/>
        <xdr:cNvSpPr/>
      </xdr:nvSpPr>
      <xdr:spPr>
        <a:xfrm>
          <a:off x="6541294" y="5320902"/>
          <a:ext cx="1369219" cy="260748"/>
        </a:xfrm>
        <a:prstGeom prst="wedgeRectCallout">
          <a:avLst>
            <a:gd name="adj1" fmla="val -131650"/>
            <a:gd name="adj2" fmla="val -1102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Auto Calculate</a:t>
          </a:r>
        </a:p>
      </xdr:txBody>
    </xdr:sp>
    <xdr:clientData fPrintsWithSheet="0"/>
  </xdr:twoCellAnchor>
  <xdr:twoCellAnchor>
    <xdr:from>
      <xdr:col>3</xdr:col>
      <xdr:colOff>0</xdr:colOff>
      <xdr:row>25</xdr:row>
      <xdr:rowOff>0</xdr:rowOff>
    </xdr:from>
    <xdr:to>
      <xdr:col>4</xdr:col>
      <xdr:colOff>63102</xdr:colOff>
      <xdr:row>26</xdr:row>
      <xdr:rowOff>164306</xdr:rowOff>
    </xdr:to>
    <xdr:sp macro="" textlink="">
      <xdr:nvSpPr>
        <xdr:cNvPr id="9" name="Right Brace 8"/>
        <xdr:cNvSpPr/>
      </xdr:nvSpPr>
      <xdr:spPr>
        <a:xfrm>
          <a:off x="5524500" y="5298281"/>
          <a:ext cx="253602" cy="342900"/>
        </a:xfrm>
        <a:prstGeom prst="rightBrace">
          <a:avLst>
            <a:gd name="adj1" fmla="val 36594"/>
            <a:gd name="adj2" fmla="val 48889"/>
          </a:avLst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30956</xdr:colOff>
      <xdr:row>23</xdr:row>
      <xdr:rowOff>108346</xdr:rowOff>
    </xdr:from>
    <xdr:to>
      <xdr:col>9</xdr:col>
      <xdr:colOff>101203</xdr:colOff>
      <xdr:row>25</xdr:row>
      <xdr:rowOff>11907</xdr:rowOff>
    </xdr:to>
    <xdr:sp macro="" textlink="">
      <xdr:nvSpPr>
        <xdr:cNvPr id="10" name="Rectangular Callout 9"/>
        <xdr:cNvSpPr/>
      </xdr:nvSpPr>
      <xdr:spPr>
        <a:xfrm>
          <a:off x="6960394" y="5049440"/>
          <a:ext cx="1891903" cy="260748"/>
        </a:xfrm>
        <a:prstGeom prst="wedgeRectCallout">
          <a:avLst>
            <a:gd name="adj1" fmla="val -127517"/>
            <a:gd name="adj2" fmla="val 1637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Input Municipal Ad Valorem</a:t>
          </a:r>
        </a:p>
      </xdr:txBody>
    </xdr:sp>
    <xdr:clientData fPrintsWithSheet="0"/>
  </xdr:twoCellAnchor>
  <xdr:twoCellAnchor>
    <xdr:from>
      <xdr:col>4</xdr:col>
      <xdr:colOff>458392</xdr:colOff>
      <xdr:row>6</xdr:row>
      <xdr:rowOff>190501</xdr:rowOff>
    </xdr:from>
    <xdr:to>
      <xdr:col>7</xdr:col>
      <xdr:colOff>511970</xdr:colOff>
      <xdr:row>14</xdr:row>
      <xdr:rowOff>65485</xdr:rowOff>
    </xdr:to>
    <xdr:sp macro="" textlink="">
      <xdr:nvSpPr>
        <xdr:cNvPr id="12" name="Cloud 11"/>
        <xdr:cNvSpPr/>
      </xdr:nvSpPr>
      <xdr:spPr>
        <a:xfrm>
          <a:off x="6173392" y="1541860"/>
          <a:ext cx="1875234" cy="1464469"/>
        </a:xfrm>
        <a:prstGeom prst="cloud">
          <a:avLst/>
        </a:prstGeom>
        <a:ln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Note: The callouts</a:t>
          </a:r>
          <a:r>
            <a:rPr lang="en-US" sz="1100" baseline="0"/>
            <a:t> will NOT print. Don't worry about deleting them.</a:t>
          </a:r>
          <a:endParaRPr lang="en-US" sz="1100"/>
        </a:p>
      </xdr:txBody>
    </xdr:sp>
    <xdr:clientData fPrintsWithSheet="0"/>
  </xdr:twoCellAnchor>
  <xdr:twoCellAnchor>
    <xdr:from>
      <xdr:col>5</xdr:col>
      <xdr:colOff>88105</xdr:colOff>
      <xdr:row>3</xdr:row>
      <xdr:rowOff>32146</xdr:rowOff>
    </xdr:from>
    <xdr:to>
      <xdr:col>6</xdr:col>
      <xdr:colOff>638175</xdr:colOff>
      <xdr:row>4</xdr:row>
      <xdr:rowOff>147637</xdr:rowOff>
    </xdr:to>
    <xdr:sp macro="" textlink="">
      <xdr:nvSpPr>
        <xdr:cNvPr id="11" name="Rectangular Callout 10"/>
        <xdr:cNvSpPr/>
      </xdr:nvSpPr>
      <xdr:spPr>
        <a:xfrm>
          <a:off x="6865143" y="598884"/>
          <a:ext cx="1202532" cy="467916"/>
        </a:xfrm>
        <a:prstGeom prst="wedgeRectCallout">
          <a:avLst>
            <a:gd name="adj1" fmla="val -143179"/>
            <a:gd name="adj2" fmla="val -59501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Enter Percentage Amount</a:t>
          </a:r>
        </a:p>
        <a:p>
          <a:pPr algn="l"/>
          <a:endParaRPr lang="en-US" sz="11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view="pageBreakPreview" zoomScaleNormal="100" zoomScaleSheetLayoutView="100" workbookViewId="0">
      <selection activeCell="B5" sqref="B5:C5"/>
    </sheetView>
  </sheetViews>
  <sheetFormatPr defaultColWidth="9.109375" defaultRowHeight="13.8" x14ac:dyDescent="0.25"/>
  <cols>
    <col min="1" max="1" width="2.88671875" style="1" customWidth="1"/>
    <col min="2" max="2" width="50.5546875" style="1" customWidth="1"/>
    <col min="3" max="3" width="29.44140625" style="1" bestFit="1" customWidth="1"/>
    <col min="4" max="4" width="2.88671875" style="1" customWidth="1"/>
    <col min="5" max="16384" width="9.109375" style="1"/>
  </cols>
  <sheetData>
    <row r="1" spans="1:4" ht="14.4" thickTop="1" x14ac:dyDescent="0.25">
      <c r="A1" s="18"/>
      <c r="B1" s="19">
        <f ca="1">TODAY()</f>
        <v>42485</v>
      </c>
      <c r="C1" s="20"/>
      <c r="D1" s="21"/>
    </row>
    <row r="2" spans="1:4" ht="17.399999999999999" x14ac:dyDescent="0.3">
      <c r="A2" s="22"/>
      <c r="B2" s="23" t="s">
        <v>51</v>
      </c>
      <c r="C2" s="24" t="s">
        <v>20</v>
      </c>
      <c r="D2" s="25"/>
    </row>
    <row r="3" spans="1:4" x14ac:dyDescent="0.25">
      <c r="A3" s="22"/>
      <c r="B3" s="30" t="s">
        <v>67</v>
      </c>
      <c r="C3" s="31">
        <v>0.35</v>
      </c>
      <c r="D3" s="25"/>
    </row>
    <row r="4" spans="1:4" ht="28.2" x14ac:dyDescent="0.5">
      <c r="A4" s="22"/>
      <c r="B4" s="35" t="s">
        <v>62</v>
      </c>
      <c r="C4" s="35"/>
      <c r="D4" s="25"/>
    </row>
    <row r="5" spans="1:4" ht="17.399999999999999" x14ac:dyDescent="0.25">
      <c r="A5" s="22"/>
      <c r="B5" s="34" t="s">
        <v>2</v>
      </c>
      <c r="C5" s="34"/>
      <c r="D5" s="25"/>
    </row>
    <row r="6" spans="1:4" x14ac:dyDescent="0.25">
      <c r="A6" s="22"/>
      <c r="B6" s="26"/>
      <c r="C6" s="26"/>
      <c r="D6" s="25"/>
    </row>
    <row r="7" spans="1:4" ht="21" x14ac:dyDescent="0.25">
      <c r="A7" s="22"/>
      <c r="B7" s="9" t="s">
        <v>0</v>
      </c>
      <c r="C7" s="10" t="s">
        <v>1</v>
      </c>
      <c r="D7" s="25"/>
    </row>
    <row r="8" spans="1:4" ht="15" x14ac:dyDescent="0.25">
      <c r="A8" s="22"/>
      <c r="B8" s="7" t="s">
        <v>3</v>
      </c>
      <c r="C8" s="8">
        <v>642600000</v>
      </c>
      <c r="D8" s="25"/>
    </row>
    <row r="9" spans="1:4" ht="15" x14ac:dyDescent="0.25">
      <c r="A9" s="22"/>
      <c r="B9" s="7" t="s">
        <v>4</v>
      </c>
      <c r="C9" s="8">
        <v>14000000</v>
      </c>
      <c r="D9" s="25"/>
    </row>
    <row r="10" spans="1:4" ht="15" x14ac:dyDescent="0.25">
      <c r="A10" s="22"/>
      <c r="B10" s="7" t="s">
        <v>5</v>
      </c>
      <c r="C10" s="8">
        <v>11000000</v>
      </c>
      <c r="D10" s="25"/>
    </row>
    <row r="11" spans="1:4" ht="15" x14ac:dyDescent="0.25">
      <c r="A11" s="22"/>
      <c r="B11" s="7" t="s">
        <v>6</v>
      </c>
      <c r="C11" s="8">
        <v>159000000</v>
      </c>
      <c r="D11" s="25"/>
    </row>
    <row r="12" spans="1:4" ht="15" x14ac:dyDescent="0.25">
      <c r="A12" s="22"/>
      <c r="B12" s="7" t="s">
        <v>7</v>
      </c>
      <c r="C12" s="8">
        <v>125400000</v>
      </c>
      <c r="D12" s="25"/>
    </row>
    <row r="13" spans="1:4" ht="15" x14ac:dyDescent="0.25">
      <c r="A13" s="22"/>
      <c r="B13" s="7" t="s">
        <v>8</v>
      </c>
      <c r="C13" s="8">
        <v>33849000</v>
      </c>
      <c r="D13" s="25"/>
    </row>
    <row r="14" spans="1:4" ht="15" x14ac:dyDescent="0.25">
      <c r="A14" s="22"/>
      <c r="B14" s="7"/>
      <c r="C14" s="8"/>
      <c r="D14" s="25"/>
    </row>
    <row r="15" spans="1:4" ht="15" x14ac:dyDescent="0.25">
      <c r="A15" s="22"/>
      <c r="B15" s="7"/>
      <c r="C15" s="8"/>
      <c r="D15" s="25"/>
    </row>
    <row r="16" spans="1:4" ht="15" x14ac:dyDescent="0.25">
      <c r="A16" s="22"/>
      <c r="B16" s="7"/>
      <c r="C16" s="8"/>
      <c r="D16" s="25"/>
    </row>
    <row r="17" spans="1:4" ht="17.399999999999999" x14ac:dyDescent="0.3">
      <c r="A17" s="22"/>
      <c r="B17" s="11" t="s">
        <v>9</v>
      </c>
      <c r="C17" s="12">
        <f>SUM(C8:C16)</f>
        <v>985849000</v>
      </c>
      <c r="D17" s="25"/>
    </row>
    <row r="18" spans="1:4" x14ac:dyDescent="0.25">
      <c r="A18" s="22"/>
      <c r="B18" s="26"/>
      <c r="C18" s="26"/>
      <c r="D18" s="25"/>
    </row>
    <row r="19" spans="1:4" x14ac:dyDescent="0.25">
      <c r="A19" s="22"/>
      <c r="B19" s="26"/>
      <c r="C19" s="26"/>
      <c r="D19" s="25"/>
    </row>
    <row r="20" spans="1:4" x14ac:dyDescent="0.25">
      <c r="A20" s="22"/>
      <c r="B20" s="26"/>
      <c r="C20" s="26"/>
      <c r="D20" s="25"/>
    </row>
    <row r="21" spans="1:4" ht="42" x14ac:dyDescent="0.25">
      <c r="A21" s="22"/>
      <c r="B21" s="9" t="s">
        <v>10</v>
      </c>
      <c r="C21" s="10" t="s">
        <v>11</v>
      </c>
      <c r="D21" s="25"/>
    </row>
    <row r="22" spans="1:4" x14ac:dyDescent="0.25">
      <c r="A22" s="22"/>
      <c r="B22" s="13" t="s">
        <v>59</v>
      </c>
      <c r="C22" s="14">
        <f>VLOOKUP($C$2,'Municipal Revenue'!$B$1:$G$32,6,FALSE)</f>
        <v>93534457.79089199</v>
      </c>
      <c r="D22" s="25"/>
    </row>
    <row r="23" spans="1:4" x14ac:dyDescent="0.25">
      <c r="A23" s="22"/>
      <c r="B23" s="13" t="s">
        <v>12</v>
      </c>
      <c r="C23" s="14">
        <f>VLOOKUP($C$2,'Municipal Revenue'!$B$1:$G$32,4,FALSE)</f>
        <v>2645526.0624814881</v>
      </c>
      <c r="D23" s="25"/>
    </row>
    <row r="24" spans="1:4" x14ac:dyDescent="0.25">
      <c r="A24" s="22"/>
      <c r="B24" s="13" t="s">
        <v>13</v>
      </c>
      <c r="C24" s="14">
        <f>VLOOKUP($C$2,'Municipal Revenue'!$B$1:$G$32,5,FALSE)</f>
        <v>27928372.710186318</v>
      </c>
      <c r="D24" s="25"/>
    </row>
    <row r="25" spans="1:4" x14ac:dyDescent="0.25">
      <c r="A25" s="22"/>
      <c r="B25" s="13" t="s">
        <v>14</v>
      </c>
      <c r="C25" s="17" t="s">
        <v>61</v>
      </c>
      <c r="D25" s="25"/>
    </row>
    <row r="26" spans="1:4" x14ac:dyDescent="0.25">
      <c r="A26" s="22"/>
      <c r="B26" s="13" t="s">
        <v>15</v>
      </c>
      <c r="C26" s="15" t="e">
        <f>C23/C25</f>
        <v>#VALUE!</v>
      </c>
      <c r="D26" s="25"/>
    </row>
    <row r="27" spans="1:4" x14ac:dyDescent="0.25">
      <c r="A27" s="22"/>
      <c r="B27" s="13" t="s">
        <v>16</v>
      </c>
      <c r="C27" s="16" t="str">
        <f>"$"&amp;ROUND(C22*0.00000025,0)&amp;"M - $"&amp;ROUND(C22*0.00000033,0)&amp;"M"</f>
        <v>$23M - $31M</v>
      </c>
      <c r="D27" s="25"/>
    </row>
    <row r="28" spans="1:4" x14ac:dyDescent="0.25">
      <c r="A28" s="22"/>
      <c r="B28" s="36" t="s">
        <v>60</v>
      </c>
      <c r="C28" s="36"/>
      <c r="D28" s="25"/>
    </row>
    <row r="29" spans="1:4" x14ac:dyDescent="0.25">
      <c r="A29" s="22"/>
      <c r="B29" s="36"/>
      <c r="C29" s="36"/>
      <c r="D29" s="25"/>
    </row>
    <row r="30" spans="1:4" x14ac:dyDescent="0.25">
      <c r="A30" s="22"/>
      <c r="B30" s="26"/>
      <c r="C30" s="26"/>
      <c r="D30" s="25"/>
    </row>
    <row r="31" spans="1:4" ht="14.4" thickBot="1" x14ac:dyDescent="0.3">
      <c r="A31" s="27"/>
      <c r="B31" s="28"/>
      <c r="C31" s="28"/>
      <c r="D31" s="29"/>
    </row>
    <row r="32" spans="1:4" ht="14.4" thickTop="1" x14ac:dyDescent="0.25"/>
  </sheetData>
  <mergeCells count="3">
    <mergeCell ref="B5:C5"/>
    <mergeCell ref="B4:C4"/>
    <mergeCell ref="B28:C29"/>
  </mergeCells>
  <printOptions horizontalCentered="1"/>
  <pageMargins left="0.25" right="0.25" top="0.75" bottom="0.75" header="0.3" footer="0.3"/>
  <pageSetup scale="11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'Municipal Revenue'!$B$2:$B$32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C3" sqref="C3"/>
    </sheetView>
  </sheetViews>
  <sheetFormatPr defaultRowHeight="14.4" x14ac:dyDescent="0.3"/>
  <cols>
    <col min="3" max="3" width="13.88671875" bestFit="1" customWidth="1"/>
    <col min="4" max="4" width="11.44140625" customWidth="1"/>
    <col min="5" max="5" width="12.109375" bestFit="1" customWidth="1"/>
    <col min="6" max="6" width="12" bestFit="1" customWidth="1"/>
  </cols>
  <sheetData>
    <row r="1" spans="1:6" x14ac:dyDescent="0.3">
      <c r="A1" t="s">
        <v>52</v>
      </c>
      <c r="B1" t="s">
        <v>55</v>
      </c>
      <c r="C1" t="s">
        <v>56</v>
      </c>
      <c r="D1" s="2"/>
    </row>
    <row r="2" spans="1:6" x14ac:dyDescent="0.3">
      <c r="A2">
        <v>0</v>
      </c>
      <c r="B2" t="str">
        <f t="shared" ref="B2:B27" si="0">"FY "&amp;A2+15&amp;" - "&amp;A2+16</f>
        <v>FY 15 - 16</v>
      </c>
      <c r="C2" s="3">
        <v>305858184</v>
      </c>
      <c r="E2" t="s">
        <v>63</v>
      </c>
      <c r="F2">
        <v>316040359</v>
      </c>
    </row>
    <row r="3" spans="1:6" x14ac:dyDescent="0.3">
      <c r="A3">
        <v>1</v>
      </c>
      <c r="B3" t="str">
        <f t="shared" si="0"/>
        <v>FY 16 - 17</v>
      </c>
      <c r="C3" s="3">
        <f>C2*1.032</f>
        <v>315645645.88800001</v>
      </c>
      <c r="E3" t="s">
        <v>64</v>
      </c>
      <c r="F3">
        <v>3466654266</v>
      </c>
    </row>
    <row r="4" spans="1:6" x14ac:dyDescent="0.3">
      <c r="A4">
        <v>2</v>
      </c>
      <c r="B4" t="str">
        <f t="shared" si="0"/>
        <v>FY 17 - 18</v>
      </c>
      <c r="C4" s="3">
        <f>C3*1.032</f>
        <v>325746306.55641603</v>
      </c>
      <c r="E4" t="s">
        <v>65</v>
      </c>
      <c r="F4">
        <v>11499578248.085703</v>
      </c>
    </row>
    <row r="5" spans="1:6" x14ac:dyDescent="0.3">
      <c r="A5">
        <v>3</v>
      </c>
      <c r="B5" t="str">
        <f t="shared" si="0"/>
        <v>FY 18 - 19</v>
      </c>
      <c r="C5" s="3">
        <f t="shared" ref="C5:C27" si="1">C4*1.032</f>
        <v>336170188.36622137</v>
      </c>
      <c r="E5" t="s">
        <v>66</v>
      </c>
      <c r="F5">
        <v>24520500000</v>
      </c>
    </row>
    <row r="6" spans="1:6" x14ac:dyDescent="0.3">
      <c r="A6">
        <v>4</v>
      </c>
      <c r="B6" t="str">
        <f t="shared" si="0"/>
        <v>FY 19 - 20</v>
      </c>
      <c r="C6" s="3">
        <f t="shared" si="1"/>
        <v>346927634.39394045</v>
      </c>
    </row>
    <row r="7" spans="1:6" x14ac:dyDescent="0.3">
      <c r="A7">
        <v>5</v>
      </c>
      <c r="B7" t="str">
        <f t="shared" si="0"/>
        <v>FY 20 - 21</v>
      </c>
      <c r="C7" s="3">
        <f t="shared" si="1"/>
        <v>358029318.69454658</v>
      </c>
    </row>
    <row r="8" spans="1:6" x14ac:dyDescent="0.3">
      <c r="A8">
        <v>6</v>
      </c>
      <c r="B8" t="str">
        <f t="shared" si="0"/>
        <v>FY 21 - 22</v>
      </c>
      <c r="C8" s="3">
        <f t="shared" si="1"/>
        <v>369486256.89277208</v>
      </c>
    </row>
    <row r="9" spans="1:6" x14ac:dyDescent="0.3">
      <c r="A9">
        <v>7</v>
      </c>
      <c r="B9" t="str">
        <f t="shared" si="0"/>
        <v>FY 22 - 23</v>
      </c>
      <c r="C9" s="3">
        <f t="shared" si="1"/>
        <v>381309817.1133408</v>
      </c>
    </row>
    <row r="10" spans="1:6" x14ac:dyDescent="0.3">
      <c r="A10">
        <v>8</v>
      </c>
      <c r="B10" t="str">
        <f t="shared" si="0"/>
        <v>FY 23 - 24</v>
      </c>
      <c r="C10" s="3">
        <f t="shared" si="1"/>
        <v>393511731.26096773</v>
      </c>
    </row>
    <row r="11" spans="1:6" x14ac:dyDescent="0.3">
      <c r="A11">
        <v>9</v>
      </c>
      <c r="B11" t="str">
        <f t="shared" si="0"/>
        <v>FY 24 - 25</v>
      </c>
      <c r="C11" s="3">
        <f t="shared" si="1"/>
        <v>406104106.66131872</v>
      </c>
    </row>
    <row r="12" spans="1:6" x14ac:dyDescent="0.3">
      <c r="A12">
        <v>10</v>
      </c>
      <c r="B12" t="str">
        <f t="shared" si="0"/>
        <v>FY 25 - 26</v>
      </c>
      <c r="C12" s="3">
        <f t="shared" si="1"/>
        <v>419099438.07448095</v>
      </c>
    </row>
    <row r="13" spans="1:6" x14ac:dyDescent="0.3">
      <c r="A13">
        <v>11</v>
      </c>
      <c r="B13" t="str">
        <f t="shared" si="0"/>
        <v>FY 26 - 27</v>
      </c>
      <c r="C13" s="3">
        <f t="shared" si="1"/>
        <v>432510620.09286433</v>
      </c>
    </row>
    <row r="14" spans="1:6" x14ac:dyDescent="0.3">
      <c r="A14">
        <v>12</v>
      </c>
      <c r="B14" t="str">
        <f t="shared" si="0"/>
        <v>FY 27 - 28</v>
      </c>
      <c r="C14" s="3">
        <f t="shared" si="1"/>
        <v>446350959.93583602</v>
      </c>
    </row>
    <row r="15" spans="1:6" x14ac:dyDescent="0.3">
      <c r="A15">
        <v>13</v>
      </c>
      <c r="B15" t="str">
        <f t="shared" si="0"/>
        <v>FY 28 - 29</v>
      </c>
      <c r="C15" s="3">
        <f t="shared" si="1"/>
        <v>460634190.65378278</v>
      </c>
    </row>
    <row r="16" spans="1:6" x14ac:dyDescent="0.3">
      <c r="A16">
        <v>14</v>
      </c>
      <c r="B16" t="str">
        <f t="shared" si="0"/>
        <v>FY 29 - 30</v>
      </c>
      <c r="C16" s="3">
        <f t="shared" si="1"/>
        <v>475374484.75470382</v>
      </c>
    </row>
    <row r="17" spans="1:3" x14ac:dyDescent="0.3">
      <c r="A17">
        <v>15</v>
      </c>
      <c r="B17" t="str">
        <f t="shared" si="0"/>
        <v>FY 30 - 31</v>
      </c>
      <c r="C17" s="3">
        <f t="shared" si="1"/>
        <v>490586468.26685435</v>
      </c>
    </row>
    <row r="18" spans="1:3" x14ac:dyDescent="0.3">
      <c r="A18">
        <v>16</v>
      </c>
      <c r="B18" t="str">
        <f t="shared" si="0"/>
        <v>FY 31 - 32</v>
      </c>
      <c r="C18" s="3">
        <f t="shared" si="1"/>
        <v>506285235.25139368</v>
      </c>
    </row>
    <row r="19" spans="1:3" x14ac:dyDescent="0.3">
      <c r="A19">
        <v>17</v>
      </c>
      <c r="B19" t="str">
        <f t="shared" si="0"/>
        <v>FY 32 - 33</v>
      </c>
      <c r="C19" s="3">
        <f t="shared" si="1"/>
        <v>522486362.77943832</v>
      </c>
    </row>
    <row r="20" spans="1:3" x14ac:dyDescent="0.3">
      <c r="A20">
        <v>18</v>
      </c>
      <c r="B20" t="str">
        <f t="shared" si="0"/>
        <v>FY 33 - 34</v>
      </c>
      <c r="C20" s="3">
        <f t="shared" si="1"/>
        <v>539205926.38838041</v>
      </c>
    </row>
    <row r="21" spans="1:3" x14ac:dyDescent="0.3">
      <c r="A21">
        <v>19</v>
      </c>
      <c r="B21" t="str">
        <f t="shared" si="0"/>
        <v>FY 34 - 35</v>
      </c>
      <c r="C21" s="3">
        <f t="shared" si="1"/>
        <v>556460516.03280854</v>
      </c>
    </row>
    <row r="22" spans="1:3" x14ac:dyDescent="0.3">
      <c r="A22">
        <v>20</v>
      </c>
      <c r="B22" t="str">
        <f t="shared" si="0"/>
        <v>FY 35 - 36</v>
      </c>
      <c r="C22" s="3">
        <f t="shared" si="1"/>
        <v>574267252.54585838</v>
      </c>
    </row>
    <row r="23" spans="1:3" x14ac:dyDescent="0.3">
      <c r="A23">
        <v>21</v>
      </c>
      <c r="B23" t="str">
        <f t="shared" si="0"/>
        <v>FY 36 - 37</v>
      </c>
      <c r="C23" s="3">
        <f t="shared" si="1"/>
        <v>592643804.62732589</v>
      </c>
    </row>
    <row r="24" spans="1:3" x14ac:dyDescent="0.3">
      <c r="A24">
        <v>22</v>
      </c>
      <c r="B24" t="str">
        <f t="shared" si="0"/>
        <v>FY 37 - 38</v>
      </c>
      <c r="C24" s="3">
        <f t="shared" si="1"/>
        <v>611608406.3754003</v>
      </c>
    </row>
    <row r="25" spans="1:3" x14ac:dyDescent="0.3">
      <c r="A25">
        <v>23</v>
      </c>
      <c r="B25" t="str">
        <f t="shared" si="0"/>
        <v>FY 38 - 39</v>
      </c>
      <c r="C25" s="3">
        <f t="shared" si="1"/>
        <v>631179875.37941313</v>
      </c>
    </row>
    <row r="26" spans="1:3" x14ac:dyDescent="0.3">
      <c r="A26">
        <v>24</v>
      </c>
      <c r="B26" t="str">
        <f t="shared" si="0"/>
        <v>FY 39 - 40</v>
      </c>
      <c r="C26" s="3">
        <f t="shared" si="1"/>
        <v>651377631.39155436</v>
      </c>
    </row>
    <row r="27" spans="1:3" x14ac:dyDescent="0.3">
      <c r="A27">
        <v>25</v>
      </c>
      <c r="B27" t="str">
        <f t="shared" si="0"/>
        <v>FY 40 - 41</v>
      </c>
      <c r="C27" s="3">
        <f t="shared" si="1"/>
        <v>672221715.59608412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G2" sqref="G2:G32"/>
    </sheetView>
  </sheetViews>
  <sheetFormatPr defaultRowHeight="14.4" x14ac:dyDescent="0.3"/>
  <cols>
    <col min="2" max="2" width="21.6640625" bestFit="1" customWidth="1"/>
    <col min="3" max="3" width="16" bestFit="1" customWidth="1"/>
    <col min="4" max="4" width="16" customWidth="1"/>
    <col min="5" max="5" width="23.109375" bestFit="1" customWidth="1"/>
    <col min="6" max="7" width="25.5546875" bestFit="1" customWidth="1"/>
    <col min="10" max="10" width="10.109375" bestFit="1" customWidth="1"/>
    <col min="11" max="11" width="13.88671875" bestFit="1" customWidth="1"/>
    <col min="12" max="12" width="21.88671875" bestFit="1" customWidth="1"/>
  </cols>
  <sheetData>
    <row r="1" spans="1:7" x14ac:dyDescent="0.3">
      <c r="A1" t="s">
        <v>17</v>
      </c>
      <c r="B1" t="s">
        <v>18</v>
      </c>
      <c r="C1" t="s">
        <v>57</v>
      </c>
      <c r="E1" t="s">
        <v>50</v>
      </c>
      <c r="F1" t="s">
        <v>54</v>
      </c>
      <c r="G1" t="s">
        <v>53</v>
      </c>
    </row>
    <row r="2" spans="1:7" x14ac:dyDescent="0.3">
      <c r="A2">
        <v>14</v>
      </c>
      <c r="B2" t="s">
        <v>45</v>
      </c>
      <c r="C2" s="4">
        <v>1.8150409999999999E-2</v>
      </c>
      <c r="D2" s="32">
        <f>C2/$C$33*NeedsList!$C$3</f>
        <v>1.0640225804526521E-2</v>
      </c>
      <c r="E2" s="3">
        <f>'Surtax Revenues'!$F$2*D2</f>
        <v>3362740.7831036258</v>
      </c>
      <c r="F2" s="3">
        <f>D2*SUM('Surtax Revenues'!$C$4:$C$12)</f>
        <v>35499887.621658623</v>
      </c>
      <c r="G2" s="3">
        <f>D2*SUM('Surtax Revenues'!$C$5:$C$27)</f>
        <v>118892094.95970258</v>
      </c>
    </row>
    <row r="3" spans="1:7" x14ac:dyDescent="0.3">
      <c r="A3">
        <v>19</v>
      </c>
      <c r="B3" t="s">
        <v>24</v>
      </c>
      <c r="C3" s="4">
        <v>1.0843400000000001E-2</v>
      </c>
      <c r="D3" s="32">
        <f>C3/$C$33*NeedsList!$C$3</f>
        <v>6.3566731819723575E-3</v>
      </c>
      <c r="E3" s="3">
        <f>'Surtax Revenues'!$F$2*D3</f>
        <v>2008965.2744762162</v>
      </c>
      <c r="F3" s="3">
        <f>D3*SUM('Surtax Revenues'!$C$4:$C$12)</f>
        <v>21208307.770275887</v>
      </c>
      <c r="G3" s="3">
        <f>D3*SUM('Surtax Revenues'!$C$5:$C$27)</f>
        <v>71028397.842585325</v>
      </c>
    </row>
    <row r="4" spans="1:7" x14ac:dyDescent="0.3">
      <c r="A4">
        <v>5</v>
      </c>
      <c r="B4" t="s">
        <v>27</v>
      </c>
      <c r="C4" s="4">
        <v>4.1507379999999997E-2</v>
      </c>
      <c r="D4" s="32">
        <f>C4/$C$33*NeedsList!$C$3</f>
        <v>2.4332667733361835E-2</v>
      </c>
      <c r="E4" s="3">
        <f>'Surtax Revenues'!$F$2*D4</f>
        <v>7690105.045879391</v>
      </c>
      <c r="F4" s="3">
        <f>D4*SUM('Surtax Revenues'!$C$4:$C$12)</f>
        <v>81183142.720714331</v>
      </c>
      <c r="G4" s="3">
        <f>D4*SUM('Surtax Revenues'!$C$5:$C$27)</f>
        <v>271889139.94165748</v>
      </c>
    </row>
    <row r="5" spans="1:7" x14ac:dyDescent="0.3">
      <c r="A5">
        <v>21</v>
      </c>
      <c r="B5" t="s">
        <v>28</v>
      </c>
      <c r="C5" s="4">
        <v>1.0202880000000001E-2</v>
      </c>
      <c r="D5" s="32">
        <f>C5/$C$33*NeedsList!$C$3</f>
        <v>5.9811842848997666E-3</v>
      </c>
      <c r="E5" s="3">
        <f>'Surtax Revenues'!$F$2*D5</f>
        <v>1890295.6286448806</v>
      </c>
      <c r="F5" s="3">
        <f>D5*SUM('Surtax Revenues'!$C$4:$C$12)</f>
        <v>19955532.322259851</v>
      </c>
      <c r="G5" s="3">
        <f>D5*SUM('Surtax Revenues'!$C$5:$C$27)</f>
        <v>66832748.010786012</v>
      </c>
    </row>
    <row r="6" spans="1:7" x14ac:dyDescent="0.3">
      <c r="A6">
        <v>7</v>
      </c>
      <c r="B6" t="s">
        <v>31</v>
      </c>
      <c r="C6" s="4">
        <v>3.158528E-2</v>
      </c>
      <c r="D6" s="32">
        <f>C6/$C$33*NeedsList!$C$3</f>
        <v>1.8516083730295649E-2</v>
      </c>
      <c r="E6" s="3">
        <f>'Surtax Revenues'!$F$2*D6</f>
        <v>5851829.7493966967</v>
      </c>
      <c r="F6" s="3">
        <f>D6*SUM('Surtax Revenues'!$C$4:$C$12)</f>
        <v>61776780.276512861</v>
      </c>
      <c r="G6" s="3">
        <f>D6*SUM('Surtax Revenues'!$C$5:$C$27)</f>
        <v>206895607.81760824</v>
      </c>
    </row>
    <row r="7" spans="1:7" x14ac:dyDescent="0.3">
      <c r="A7">
        <v>10</v>
      </c>
      <c r="B7" t="s">
        <v>37</v>
      </c>
      <c r="C7" s="4">
        <v>2.559409E-2</v>
      </c>
      <c r="D7" s="32">
        <f>C7/$C$33*NeedsList!$C$3</f>
        <v>1.5003897810648585E-2</v>
      </c>
      <c r="E7" s="3">
        <f>'Surtax Revenues'!$F$2*D7</f>
        <v>4741837.2504766928</v>
      </c>
      <c r="F7" s="3">
        <f>D7*SUM('Surtax Revenues'!$C$4:$C$12)</f>
        <v>50058776.566403553</v>
      </c>
      <c r="G7" s="3">
        <f>D7*SUM('Surtax Revenues'!$C$5:$C$27)</f>
        <v>167651032.60406646</v>
      </c>
    </row>
    <row r="8" spans="1:7" x14ac:dyDescent="0.3">
      <c r="A8">
        <v>1</v>
      </c>
      <c r="B8" t="s">
        <v>19</v>
      </c>
      <c r="C8" s="4">
        <v>5.7309310000000002E-2</v>
      </c>
      <c r="D8" s="32">
        <f>C8/$C$33*NeedsList!$C$3</f>
        <v>3.3596155629630947E-2</v>
      </c>
      <c r="E8" s="3">
        <f>'Surtax Revenues'!$F$2*D8</f>
        <v>10617741.086208435</v>
      </c>
      <c r="F8" s="3">
        <f>D8*SUM('Surtax Revenues'!$C$4:$C$12)</f>
        <v>112089702.91441333</v>
      </c>
      <c r="G8" s="3">
        <f>D8*SUM('Surtax Revenues'!$C$5:$C$27)</f>
        <v>375397796.8869592</v>
      </c>
    </row>
    <row r="9" spans="1:7" x14ac:dyDescent="0.3">
      <c r="A9">
        <v>18</v>
      </c>
      <c r="B9" t="s">
        <v>22</v>
      </c>
      <c r="C9" s="4">
        <v>1.2956000000000001E-2</v>
      </c>
      <c r="D9" s="32">
        <f>C9/$C$33*NeedsList!$C$3</f>
        <v>7.5951323151072416E-3</v>
      </c>
      <c r="E9" s="3">
        <f>'Surtax Revenues'!$F$2*D9</f>
        <v>2400368.3435189938</v>
      </c>
      <c r="F9" s="3">
        <f>D9*SUM('Surtax Revenues'!$C$4:$C$12)</f>
        <v>25340283.995028719</v>
      </c>
      <c r="G9" s="3">
        <f>D9*SUM('Surtax Revenues'!$C$5:$C$27)</f>
        <v>84866732.062686563</v>
      </c>
    </row>
    <row r="10" spans="1:7" x14ac:dyDescent="0.3">
      <c r="A10">
        <v>29</v>
      </c>
      <c r="B10" t="s">
        <v>44</v>
      </c>
      <c r="C10" s="4">
        <v>6.3613999999999999E-4</v>
      </c>
      <c r="D10" s="32">
        <f>C10/$C$33*NeedsList!$C$3</f>
        <v>3.7292123116180304E-4</v>
      </c>
      <c r="E10" s="3">
        <f>'Surtax Revenues'!$F$2*D10</f>
        <v>117858.15977509822</v>
      </c>
      <c r="F10" s="3">
        <f>D10*SUM('Surtax Revenues'!$C$4:$C$12)</f>
        <v>1244208.7265049063</v>
      </c>
      <c r="G10" s="3">
        <f>D10*SUM('Surtax Revenues'!$C$5:$C$27)</f>
        <v>4166959.164430181</v>
      </c>
    </row>
    <row r="11" spans="1:7" x14ac:dyDescent="0.3">
      <c r="A11">
        <v>3</v>
      </c>
      <c r="B11" t="s">
        <v>23</v>
      </c>
      <c r="C11" s="4">
        <v>4.8574440000000003E-2</v>
      </c>
      <c r="D11" s="32">
        <f>C11/$C$33*NeedsList!$C$3</f>
        <v>2.8475555644661761E-2</v>
      </c>
      <c r="E11" s="3">
        <f>'Surtax Revenues'!$F$2*D11</f>
        <v>8999424.828663379</v>
      </c>
      <c r="F11" s="3">
        <f>D11*SUM('Surtax Revenues'!$C$4:$C$12)</f>
        <v>95005410.9678514</v>
      </c>
      <c r="G11" s="3">
        <f>D11*SUM('Surtax Revenues'!$C$5:$C$27)</f>
        <v>318181073.21511614</v>
      </c>
    </row>
    <row r="12" spans="1:7" x14ac:dyDescent="0.3">
      <c r="A12">
        <v>20</v>
      </c>
      <c r="B12" t="s">
        <v>26</v>
      </c>
      <c r="C12" s="4">
        <v>2.07041E-3</v>
      </c>
      <c r="D12" s="32">
        <f>C12/$C$33*NeedsList!$C$3</f>
        <v>1.2137262964280011E-3</v>
      </c>
      <c r="E12" s="3">
        <f>'Surtax Revenues'!$F$2*D12</f>
        <v>383586.49445084587</v>
      </c>
      <c r="F12" s="3">
        <f>D12*SUM('Surtax Revenues'!$C$4:$C$12)</f>
        <v>4049457.9643522231</v>
      </c>
      <c r="G12" s="3">
        <f>D12*SUM('Surtax Revenues'!$C$5:$C$27)</f>
        <v>13561973.65930124</v>
      </c>
    </row>
    <row r="13" spans="1:7" x14ac:dyDescent="0.3">
      <c r="A13">
        <v>27</v>
      </c>
      <c r="B13" t="s">
        <v>40</v>
      </c>
      <c r="C13" s="4">
        <v>1.124534E-2</v>
      </c>
      <c r="D13" s="32">
        <f>C13/$C$33*NeedsList!$C$3</f>
        <v>6.5923004961691923E-3</v>
      </c>
      <c r="E13" s="3">
        <f>'Surtax Revenues'!$F$2*D13</f>
        <v>2083433.0154451896</v>
      </c>
      <c r="F13" s="3">
        <f>D13*SUM('Surtax Revenues'!$C$4:$C$12)</f>
        <v>21994451.159359075</v>
      </c>
      <c r="G13" s="3">
        <f>D13*SUM('Surtax Revenues'!$C$5:$C$27)</f>
        <v>73661257.852254674</v>
      </c>
    </row>
    <row r="14" spans="1:7" x14ac:dyDescent="0.3">
      <c r="A14">
        <v>11</v>
      </c>
      <c r="B14" t="s">
        <v>39</v>
      </c>
      <c r="C14" s="4">
        <v>2.2594619999999999E-2</v>
      </c>
      <c r="D14" s="32">
        <f>C14/$C$33*NeedsList!$C$3</f>
        <v>1.3245533228586629E-2</v>
      </c>
      <c r="E14" s="3">
        <f>'Surtax Revenues'!$F$2*D14</f>
        <v>4186123.0767089473</v>
      </c>
      <c r="F14" s="3">
        <f>D14*SUM('Surtax Revenues'!$C$4:$C$12)</f>
        <v>44192195.705445796</v>
      </c>
      <c r="G14" s="3">
        <f>D14*SUM('Surtax Revenues'!$C$5:$C$27)</f>
        <v>148003362.27216879</v>
      </c>
    </row>
    <row r="15" spans="1:7" x14ac:dyDescent="0.3">
      <c r="A15">
        <v>31</v>
      </c>
      <c r="B15" t="s">
        <v>48</v>
      </c>
      <c r="C15" s="4">
        <v>8.4400000000000005E-6</v>
      </c>
      <c r="D15" s="32">
        <f>C15/$C$33*NeedsList!$C$3</f>
        <v>4.9477397915641495E-6</v>
      </c>
      <c r="E15" s="3">
        <f>'Surtax Revenues'!$F$2*D15</f>
        <v>1563.6854599645189</v>
      </c>
      <c r="F15" s="3">
        <f>D15*SUM('Surtax Revenues'!$C$4:$C$12)</f>
        <v>16507.563825103611</v>
      </c>
      <c r="G15" s="3">
        <f>D15*SUM('Surtax Revenues'!$C$5:$C$27)</f>
        <v>55285.212921354941</v>
      </c>
    </row>
    <row r="16" spans="1:7" x14ac:dyDescent="0.3">
      <c r="A16">
        <v>25</v>
      </c>
      <c r="B16" t="s">
        <v>36</v>
      </c>
      <c r="C16" s="4">
        <v>3.5100800000000001E-3</v>
      </c>
      <c r="D16" s="32">
        <f>C16/$C$33*NeedsList!$C$3</f>
        <v>2.0576969772006506E-3</v>
      </c>
      <c r="E16" s="3">
        <f>'Surtax Revenues'!$F$2*D16</f>
        <v>650315.29138770839</v>
      </c>
      <c r="F16" s="3">
        <f>D16*SUM('Surtax Revenues'!$C$4:$C$12)</f>
        <v>6865268.9136516219</v>
      </c>
      <c r="G16" s="3">
        <f>D16*SUM('Surtax Revenues'!$C$5:$C$27)</f>
        <v>22992360.209832888</v>
      </c>
    </row>
    <row r="17" spans="1:7" x14ac:dyDescent="0.3">
      <c r="A17">
        <v>15</v>
      </c>
      <c r="B17" t="s">
        <v>47</v>
      </c>
      <c r="C17" s="4">
        <v>1.8643799999999999E-2</v>
      </c>
      <c r="D17" s="32">
        <f>C17/$C$33*NeedsList!$C$3</f>
        <v>1.0929463403550199E-2</v>
      </c>
      <c r="E17" s="3">
        <f>'Surtax Revenues'!$F$2*D17</f>
        <v>3454151.5377353667</v>
      </c>
      <c r="F17" s="3">
        <f>D17*SUM('Surtax Revenues'!$C$4:$C$12)</f>
        <v>36464895.550055295</v>
      </c>
      <c r="G17" s="3">
        <f>D17*SUM('Surtax Revenues'!$C$5:$C$27)</f>
        <v>122123987.28236459</v>
      </c>
    </row>
    <row r="18" spans="1:7" x14ac:dyDescent="0.3">
      <c r="A18">
        <v>4</v>
      </c>
      <c r="B18" t="s">
        <v>25</v>
      </c>
      <c r="C18" s="4">
        <v>4.2730730000000001E-2</v>
      </c>
      <c r="D18" s="32">
        <f>C18/$C$33*NeedsList!$C$3</f>
        <v>2.504982620184644E-2</v>
      </c>
      <c r="E18" s="3">
        <f>'Surtax Revenues'!$F$2*D18</f>
        <v>7916756.0657191556</v>
      </c>
      <c r="F18" s="3">
        <f>D18*SUM('Surtax Revenues'!$C$4:$C$12)</f>
        <v>83575859.332733363</v>
      </c>
      <c r="G18" s="3">
        <f>D18*SUM('Surtax Revenues'!$C$5:$C$27)</f>
        <v>279902548.14394897</v>
      </c>
    </row>
    <row r="19" spans="1:7" x14ac:dyDescent="0.3">
      <c r="A19">
        <v>17</v>
      </c>
      <c r="B19" t="s">
        <v>20</v>
      </c>
      <c r="C19" s="4">
        <v>1.427924E-2</v>
      </c>
      <c r="D19" s="32">
        <f>C19/$C$33*NeedsList!$C$3</f>
        <v>8.3708488082102454E-3</v>
      </c>
      <c r="E19" s="3">
        <f>'Surtax Revenues'!$F$2*D19</f>
        <v>2645526.0624814881</v>
      </c>
      <c r="F19" s="3">
        <f>D19*SUM('Surtax Revenues'!$C$4:$C$12)</f>
        <v>27928372.710186318</v>
      </c>
      <c r="G19" s="3">
        <f>D19*SUM('Surtax Revenues'!$C$5:$C$27)</f>
        <v>93534457.79089199</v>
      </c>
    </row>
    <row r="20" spans="1:7" x14ac:dyDescent="0.3">
      <c r="A20">
        <v>16</v>
      </c>
      <c r="B20" t="s">
        <v>49</v>
      </c>
      <c r="C20" s="4">
        <v>1.427552E-2</v>
      </c>
      <c r="D20" s="32">
        <f>C20/$C$33*NeedsList!$C$3</f>
        <v>8.368668050861356E-3</v>
      </c>
      <c r="E20" s="3">
        <f>'Surtax Revenues'!$F$2*D20</f>
        <v>2644836.8551460532</v>
      </c>
      <c r="F20" s="3">
        <f>D20*SUM('Surtax Revenues'!$C$4:$C$12)</f>
        <v>27921096.864519324</v>
      </c>
      <c r="G20" s="3">
        <f>D20*SUM('Surtax Revenues'!$C$5:$C$27)</f>
        <v>93510090.374770254</v>
      </c>
    </row>
    <row r="21" spans="1:7" x14ac:dyDescent="0.3">
      <c r="A21">
        <v>22</v>
      </c>
      <c r="B21" t="s">
        <v>30</v>
      </c>
      <c r="C21" s="4">
        <v>8.63126E-3</v>
      </c>
      <c r="D21" s="32">
        <f>C21/$C$33*NeedsList!$C$3</f>
        <v>5.0598612030018928E-3</v>
      </c>
      <c r="E21" s="3">
        <f>'Surtax Revenues'!$F$2*D21</f>
        <v>1599120.3510868901</v>
      </c>
      <c r="F21" s="3">
        <f>D21*SUM('Surtax Revenues'!$C$4:$C$12)</f>
        <v>16881643.997756373</v>
      </c>
      <c r="G21" s="3">
        <f>D21*SUM('Surtax Revenues'!$C$5:$C$27)</f>
        <v>56538038.729807347</v>
      </c>
    </row>
    <row r="22" spans="1:7" x14ac:dyDescent="0.3">
      <c r="A22">
        <v>28</v>
      </c>
      <c r="B22" t="s">
        <v>42</v>
      </c>
      <c r="C22" s="4">
        <v>2.09268E-3</v>
      </c>
      <c r="D22" s="32">
        <f>C22/$C$33*NeedsList!$C$3</f>
        <v>1.2267815292666426E-3</v>
      </c>
      <c r="E22" s="3">
        <f>'Surtax Revenues'!$F$2*D22</f>
        <v>387712.47492399876</v>
      </c>
      <c r="F22" s="3">
        <f>D22*SUM('Surtax Revenues'!$C$4:$C$12)</f>
        <v>4093015.2447295999</v>
      </c>
      <c r="G22" s="3">
        <f>D22*SUM('Surtax Revenues'!$C$5:$C$27)</f>
        <v>13707850.636997756</v>
      </c>
    </row>
    <row r="23" spans="1:7" x14ac:dyDescent="0.3">
      <c r="A23">
        <v>2</v>
      </c>
      <c r="B23" t="s">
        <v>21</v>
      </c>
      <c r="C23" s="4">
        <v>5.2329529999999999E-2</v>
      </c>
      <c r="D23" s="32">
        <f>C23/$C$33*NeedsList!$C$3</f>
        <v>3.0676883632091218E-2</v>
      </c>
      <c r="E23" s="3">
        <f>'Surtax Revenues'!$F$2*D23</f>
        <v>9695133.3160873316</v>
      </c>
      <c r="F23" s="3">
        <f>D23*SUM('Surtax Revenues'!$C$4:$C$12)</f>
        <v>102349888.2005538</v>
      </c>
      <c r="G23" s="3">
        <f>D23*SUM('Surtax Revenues'!$C$5:$C$27)</f>
        <v>342778342.19483775</v>
      </c>
    </row>
    <row r="24" spans="1:7" x14ac:dyDescent="0.3">
      <c r="A24">
        <v>8</v>
      </c>
      <c r="B24" t="s">
        <v>33</v>
      </c>
      <c r="C24" s="4">
        <v>2.885275E-2</v>
      </c>
      <c r="D24" s="32">
        <f>C24/$C$33*NeedsList!$C$3</f>
        <v>1.6914206074769254E-2</v>
      </c>
      <c r="E24" s="3">
        <f>'Surtax Revenues'!$F$2*D24</f>
        <v>5345571.7600700557</v>
      </c>
      <c r="F24" s="3">
        <f>D24*SUM('Surtax Revenues'!$C$4:$C$12)</f>
        <v>56432300.018336281</v>
      </c>
      <c r="G24" s="3">
        <f>D24*SUM('Surtax Revenues'!$C$5:$C$27)</f>
        <v>188996496.10386539</v>
      </c>
    </row>
    <row r="25" spans="1:7" x14ac:dyDescent="0.3">
      <c r="A25">
        <v>6</v>
      </c>
      <c r="B25" t="s">
        <v>29</v>
      </c>
      <c r="C25" s="4">
        <v>3.4784879999999997E-2</v>
      </c>
      <c r="D25" s="32">
        <f>C25/$C$33*NeedsList!$C$3</f>
        <v>2.0391769540377244E-2</v>
      </c>
      <c r="E25" s="3">
        <f>'Surtax Revenues'!$F$2*D25</f>
        <v>6444622.1661860887</v>
      </c>
      <c r="F25" s="3">
        <f>D25*SUM('Surtax Revenues'!$C$4:$C$12)</f>
        <v>68034789.899119675</v>
      </c>
      <c r="G25" s="3">
        <f>D25*SUM('Surtax Revenues'!$C$5:$C$27)</f>
        <v>227854205.83457121</v>
      </c>
    </row>
    <row r="26" spans="1:7" x14ac:dyDescent="0.3">
      <c r="A26">
        <v>30</v>
      </c>
      <c r="B26" t="s">
        <v>46</v>
      </c>
      <c r="C26" s="4">
        <v>2.2712000000000001E-4</v>
      </c>
      <c r="D26" s="32">
        <f>C26/$C$33*NeedsList!$C$3</f>
        <v>1.3314344330095373E-4</v>
      </c>
      <c r="E26" s="3">
        <f>'Surtax Revenues'!$F$2*D26</f>
        <v>42078.701619329564</v>
      </c>
      <c r="F26" s="3">
        <f>D26*SUM('Surtax Revenues'!$C$4:$C$12)</f>
        <v>444217.76018454169</v>
      </c>
      <c r="G26" s="3">
        <f>D26*SUM('Surtax Revenues'!$C$5:$C$27)</f>
        <v>1487722.4595613901</v>
      </c>
    </row>
    <row r="27" spans="1:7" x14ac:dyDescent="0.3">
      <c r="A27">
        <v>26</v>
      </c>
      <c r="B27" t="s">
        <v>38</v>
      </c>
      <c r="C27" s="4">
        <v>2.4959600000000002E-3</v>
      </c>
      <c r="D27" s="32">
        <f>C27/$C$33*NeedsList!$C$3</f>
        <v>1.4631943850891534E-3</v>
      </c>
      <c r="E27" s="3">
        <f>'Surtax Revenues'!$F$2*D27</f>
        <v>462428.47875036031</v>
      </c>
      <c r="F27" s="3">
        <f>D27*SUM('Surtax Revenues'!$C$4:$C$12)</f>
        <v>4881779.5029509012</v>
      </c>
      <c r="G27" s="3">
        <f>D27*SUM('Surtax Revenues'!$C$5:$C$27)</f>
        <v>16349488.156775484</v>
      </c>
    </row>
    <row r="28" spans="1:7" x14ac:dyDescent="0.3">
      <c r="A28">
        <v>9</v>
      </c>
      <c r="B28" t="s">
        <v>35</v>
      </c>
      <c r="C28" s="4">
        <v>2.925401E-2</v>
      </c>
      <c r="D28" s="32">
        <f>C28/$C$33*NeedsList!$C$3</f>
        <v>1.7149434755902315E-2</v>
      </c>
      <c r="E28" s="3">
        <f>'Surtax Revenues'!$F$2*D28</f>
        <v>5419913.5169024449</v>
      </c>
      <c r="F28" s="3">
        <f>D28*SUM('Surtax Revenues'!$C$4:$C$12)</f>
        <v>57217113.414125502</v>
      </c>
      <c r="G28" s="3">
        <f>D28*SUM('Surtax Revenues'!$C$5:$C$27)</f>
        <v>191624901.85467377</v>
      </c>
    </row>
    <row r="29" spans="1:7" x14ac:dyDescent="0.3">
      <c r="A29">
        <v>13</v>
      </c>
      <c r="B29" t="s">
        <v>43</v>
      </c>
      <c r="C29" s="4">
        <v>2.062309E-2</v>
      </c>
      <c r="D29" s="32">
        <f>C29/$C$33*NeedsList!$C$3</f>
        <v>1.2089772869432309E-2</v>
      </c>
      <c r="E29" s="3">
        <f>'Surtax Revenues'!$F$2*D29</f>
        <v>3820856.1578838471</v>
      </c>
      <c r="F29" s="3">
        <f>D29*SUM('Surtax Revenues'!$C$4:$C$12)</f>
        <v>40336134.413016118</v>
      </c>
      <c r="G29" s="3">
        <f>D29*SUM('Surtax Revenues'!$C$5:$C$27)</f>
        <v>135089090.2542969</v>
      </c>
    </row>
    <row r="30" spans="1:7" x14ac:dyDescent="0.3">
      <c r="A30">
        <v>23</v>
      </c>
      <c r="B30" t="s">
        <v>32</v>
      </c>
      <c r="C30" s="4">
        <v>4.8211700000000005E-3</v>
      </c>
      <c r="D30" s="32">
        <f>C30/$C$33*NeedsList!$C$3</f>
        <v>2.8262908354141389E-3</v>
      </c>
      <c r="E30" s="3">
        <f>'Surtax Revenues'!$F$2*D30</f>
        <v>893221.97026269441</v>
      </c>
      <c r="F30" s="3">
        <f>D30*SUM('Surtax Revenues'!$C$4:$C$12)</f>
        <v>9429593.7780420352</v>
      </c>
      <c r="G30" s="3">
        <f>D30*SUM('Surtax Revenues'!$C$5:$C$27)</f>
        <v>31580498.812801994</v>
      </c>
    </row>
    <row r="31" spans="1:7" x14ac:dyDescent="0.3">
      <c r="A31">
        <v>12</v>
      </c>
      <c r="B31" t="s">
        <v>41</v>
      </c>
      <c r="C31" s="4">
        <v>2.2164340000000001E-2</v>
      </c>
      <c r="D31" s="32">
        <f>C31/$C$33*NeedsList!$C$3</f>
        <v>1.2993292295231865E-2</v>
      </c>
      <c r="E31" s="3">
        <f>'Surtax Revenues'!$F$2*D31</f>
        <v>4106404.7615770125</v>
      </c>
      <c r="F31" s="3">
        <f>D31*SUM('Surtax Revenues'!$C$4:$C$12)</f>
        <v>43350622.889964096</v>
      </c>
      <c r="G31" s="3">
        <f>D31*SUM('Surtax Revenues'!$C$5:$C$27)</f>
        <v>145184864.47408816</v>
      </c>
    </row>
    <row r="32" spans="1:7" x14ac:dyDescent="0.3">
      <c r="A32">
        <v>24</v>
      </c>
      <c r="B32" t="s">
        <v>34</v>
      </c>
      <c r="C32" s="4">
        <v>4.0459900000000002E-3</v>
      </c>
      <c r="D32" s="32">
        <f>C32/$C$33*NeedsList!$C$3</f>
        <v>2.3718608672121601E-3</v>
      </c>
      <c r="E32" s="3">
        <f>'Surtax Revenues'!$F$2*D32</f>
        <v>749603.75997178245</v>
      </c>
      <c r="F32" s="3">
        <f>D32*SUM('Surtax Revenues'!$C$4:$C$12)</f>
        <v>7913440.5403709663</v>
      </c>
      <c r="G32" s="3">
        <f>D32*SUM('Surtax Revenues'!$C$5:$C$27)</f>
        <v>26502774.718918584</v>
      </c>
    </row>
    <row r="33" spans="2:7" x14ac:dyDescent="0.3">
      <c r="B33" t="s">
        <v>58</v>
      </c>
      <c r="C33" s="5">
        <f>SUM(C2:C32)</f>
        <v>0.59704029000000014</v>
      </c>
      <c r="D33" s="33">
        <f>SUM(D2:D32)</f>
        <v>0.34999999999999976</v>
      </c>
      <c r="E33" s="3">
        <f t="shared" ref="E33:G33" si="0">SUM(E2:E32)</f>
        <v>110614125.64999996</v>
      </c>
      <c r="F33" s="3">
        <f t="shared" si="0"/>
        <v>1167734679.3049016</v>
      </c>
      <c r="G33" s="3">
        <f t="shared" si="0"/>
        <v>3910841179.5352483</v>
      </c>
    </row>
    <row r="36" spans="2:7" x14ac:dyDescent="0.3">
      <c r="C36" s="6"/>
      <c r="D36" s="6"/>
    </row>
  </sheetData>
  <autoFilter ref="A1:G1">
    <sortState ref="A2:G33">
      <sortCondition ref="B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NeedsList</vt:lpstr>
      <vt:lpstr>Surtax Revenues</vt:lpstr>
      <vt:lpstr>Municipal Revenue</vt:lpstr>
      <vt:lpstr>NeedsList!Print_Area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Calvaresi Paul</dc:creator>
  <cp:lastModifiedBy>Ryan Christopher</cp:lastModifiedBy>
  <cp:lastPrinted>2016-01-19T18:16:10Z</cp:lastPrinted>
  <dcterms:created xsi:type="dcterms:W3CDTF">2016-01-19T16:39:40Z</dcterms:created>
  <dcterms:modified xsi:type="dcterms:W3CDTF">2016-04-25T16:49:29Z</dcterms:modified>
</cp:coreProperties>
</file>